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Todas as puntuacións" sheetId="1" r:id="rId1"/>
    <sheet name="Resumen ordenado" sheetId="2" r:id="rId2"/>
  </sheets>
  <calcPr calcId="125725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U19" i="1"/>
  <c r="Q19"/>
  <c r="O19"/>
  <c r="M19"/>
  <c r="K19"/>
  <c r="I19"/>
  <c r="F19"/>
  <c r="G19" s="1"/>
  <c r="D19"/>
  <c r="U18"/>
  <c r="Q18"/>
  <c r="O18"/>
  <c r="M18"/>
  <c r="K18"/>
  <c r="I18"/>
  <c r="H18"/>
  <c r="G18"/>
  <c r="F18"/>
  <c r="D18"/>
  <c r="U17"/>
  <c r="Q17"/>
  <c r="O17"/>
  <c r="M17"/>
  <c r="K17"/>
  <c r="I17"/>
  <c r="H17"/>
  <c r="G17"/>
  <c r="F17"/>
  <c r="D17"/>
  <c r="U16"/>
  <c r="Q16"/>
  <c r="O16"/>
  <c r="M16"/>
  <c r="K16"/>
  <c r="I16"/>
  <c r="H16"/>
  <c r="G16"/>
  <c r="F16"/>
  <c r="D16"/>
  <c r="U15"/>
  <c r="Q15"/>
  <c r="O15"/>
  <c r="M15"/>
  <c r="K15"/>
  <c r="I15"/>
  <c r="H15"/>
  <c r="G15"/>
  <c r="F15"/>
  <c r="D15"/>
  <c r="U14"/>
  <c r="Q14"/>
  <c r="O14"/>
  <c r="M14"/>
  <c r="K14"/>
  <c r="I14"/>
  <c r="H14"/>
  <c r="G14"/>
  <c r="F14"/>
  <c r="D14"/>
  <c r="U13"/>
  <c r="Q13"/>
  <c r="O13"/>
  <c r="M13"/>
  <c r="K13"/>
  <c r="I13"/>
  <c r="H13"/>
  <c r="G13"/>
  <c r="F13"/>
  <c r="D13"/>
  <c r="U12"/>
  <c r="Q12"/>
  <c r="O12"/>
  <c r="M12"/>
  <c r="K12"/>
  <c r="I12"/>
  <c r="H12"/>
  <c r="G12"/>
  <c r="F12"/>
  <c r="D12"/>
  <c r="U11"/>
  <c r="Q11"/>
  <c r="O11"/>
  <c r="M11"/>
  <c r="K11"/>
  <c r="I11"/>
  <c r="H11"/>
  <c r="G11"/>
  <c r="F11"/>
  <c r="D11"/>
  <c r="U10"/>
  <c r="Q10"/>
  <c r="O10"/>
  <c r="M10"/>
  <c r="K10"/>
  <c r="I10"/>
  <c r="H10"/>
  <c r="G10"/>
  <c r="F10"/>
  <c r="D10"/>
  <c r="U9"/>
  <c r="Q9"/>
  <c r="O9"/>
  <c r="M9"/>
  <c r="K9"/>
  <c r="I9"/>
  <c r="H9"/>
  <c r="G9"/>
  <c r="F9"/>
  <c r="D9"/>
  <c r="U8"/>
  <c r="Q8"/>
  <c r="O8"/>
  <c r="M8"/>
  <c r="K8"/>
  <c r="I8"/>
  <c r="H8"/>
  <c r="G8"/>
  <c r="F8"/>
  <c r="D8"/>
  <c r="U7"/>
  <c r="Q7"/>
  <c r="O7"/>
  <c r="M7"/>
  <c r="K7"/>
  <c r="I7"/>
  <c r="H7"/>
  <c r="G7"/>
  <c r="F7"/>
  <c r="D7"/>
  <c r="U6"/>
  <c r="Q6"/>
  <c r="O6"/>
  <c r="M6"/>
  <c r="K6"/>
  <c r="I6"/>
  <c r="H6"/>
  <c r="G6"/>
  <c r="F6"/>
  <c r="D6"/>
  <c r="U5"/>
  <c r="Q5"/>
  <c r="O5"/>
  <c r="M5"/>
  <c r="K5"/>
  <c r="I5"/>
  <c r="H5"/>
  <c r="G5"/>
  <c r="F5"/>
  <c r="D5"/>
  <c r="U4"/>
  <c r="Q4"/>
  <c r="O4"/>
  <c r="M4"/>
  <c r="K4"/>
  <c r="I4"/>
  <c r="H4"/>
  <c r="G4"/>
  <c r="F4"/>
  <c r="D4"/>
  <c r="U3"/>
  <c r="Q3"/>
  <c r="O3"/>
  <c r="M3"/>
  <c r="K3"/>
  <c r="I3"/>
  <c r="H3"/>
  <c r="G3"/>
  <c r="F3"/>
  <c r="D3"/>
  <c r="U2"/>
  <c r="Q2"/>
  <c r="O2"/>
  <c r="M2"/>
  <c r="K2"/>
  <c r="I2"/>
  <c r="H2"/>
  <c r="G2"/>
  <c r="F2"/>
  <c r="D2"/>
  <c r="V2" l="1"/>
  <c r="V3"/>
  <c r="V4"/>
  <c r="V5"/>
  <c r="V6"/>
  <c r="V7"/>
  <c r="V8"/>
  <c r="V9"/>
  <c r="V10"/>
  <c r="V11"/>
  <c r="V12"/>
  <c r="V13"/>
  <c r="V14"/>
  <c r="V15"/>
  <c r="V16"/>
  <c r="V17"/>
  <c r="V18"/>
  <c r="V19"/>
  <c r="B26" l="1"/>
  <c r="B28" s="1"/>
  <c r="W19" s="1"/>
  <c r="W2" l="1"/>
  <c r="W4"/>
  <c r="W6"/>
  <c r="W8"/>
  <c r="W10"/>
  <c r="W12"/>
  <c r="W14"/>
  <c r="W16"/>
  <c r="W18"/>
  <c r="W3"/>
  <c r="W5"/>
  <c r="W7"/>
  <c r="W9"/>
  <c r="W11"/>
  <c r="W13"/>
  <c r="W15"/>
  <c r="W17"/>
</calcChain>
</file>

<file path=xl/sharedStrings.xml><?xml version="1.0" encoding="utf-8"?>
<sst xmlns="http://schemas.openxmlformats.org/spreadsheetml/2006/main" count="110" uniqueCount="43">
  <si>
    <t>Club</t>
  </si>
  <si>
    <t>Licenzas</t>
  </si>
  <si>
    <t>Puntos</t>
  </si>
  <si>
    <t>Licencias Fem.</t>
  </si>
  <si>
    <t>Porcentaxe Fem.</t>
  </si>
  <si>
    <t>Participacións</t>
  </si>
  <si>
    <t>P. Cto. España</t>
  </si>
  <si>
    <t xml:space="preserve">Probas organizadas </t>
  </si>
  <si>
    <t>Técnicos</t>
  </si>
  <si>
    <t>Técnicos Economica</t>
  </si>
  <si>
    <t>Licencias Paratri</t>
  </si>
  <si>
    <t>Selección Autonomías</t>
  </si>
  <si>
    <t>TOTAL PUNTOS</t>
  </si>
  <si>
    <t>EUROS</t>
  </si>
  <si>
    <t>A.D. Fogar</t>
  </si>
  <si>
    <t>A.D. Náutico de Narón</t>
  </si>
  <si>
    <t>A.D. Tri-Penta Terras de Lugo</t>
  </si>
  <si>
    <t>A.P. San Ramón de Vilalba</t>
  </si>
  <si>
    <t>Arcade Inforhouse Santiago</t>
  </si>
  <si>
    <t>C. Natación Cedeira Muebles García</t>
  </si>
  <si>
    <t>Cidade de Lugo Fluvial</t>
  </si>
  <si>
    <t>Club Deportivo Pinarium</t>
  </si>
  <si>
    <t>Club Hércules Termaria</t>
  </si>
  <si>
    <t>Club Natación Riveira</t>
  </si>
  <si>
    <t>Club Olímpico de Vedra</t>
  </si>
  <si>
    <t>Club Triatlón Compostela</t>
  </si>
  <si>
    <t>Club Triatlón Mar de Vigo</t>
  </si>
  <si>
    <t>Natación Pabellón Ourense</t>
  </si>
  <si>
    <t>Triatlón Arteixo</t>
  </si>
  <si>
    <t>Triatlón Ferrol</t>
  </si>
  <si>
    <t>Trisada</t>
  </si>
  <si>
    <t>Zalaeta 100tolos</t>
  </si>
  <si>
    <t>Ourense Atletismo</t>
  </si>
  <si>
    <t>Triatlón Boiro</t>
  </si>
  <si>
    <t>← Suma de puntos</t>
  </si>
  <si>
    <t>← Orzamento</t>
  </si>
  <si>
    <t>← euros por punto</t>
  </si>
  <si>
    <t>Categoría</t>
  </si>
  <si>
    <t>Euros</t>
  </si>
  <si>
    <t>A</t>
  </si>
  <si>
    <t>B</t>
  </si>
  <si>
    <t>MODALIDADE</t>
  </si>
  <si>
    <t>A-MATERIAL</t>
  </si>
</sst>
</file>

<file path=xl/styles.xml><?xml version="1.0" encoding="utf-8"?>
<styleSheet xmlns="http://schemas.openxmlformats.org/spreadsheetml/2006/main">
  <numFmts count="1">
    <numFmt numFmtId="44" formatCode="_-* #,##0.00\ &quot;€&quot;_-;\-* #,##0.00\ &quot;€&quot;_-;_-* &quot;-&quot;??\ &quot;€&quot;_-;_-@_-"/>
  </numFmts>
  <fonts count="6">
    <font>
      <sz val="10"/>
      <name val="Arial"/>
      <family val="2"/>
      <charset val="1"/>
    </font>
    <font>
      <sz val="10"/>
      <name val="Arial"/>
    </font>
    <font>
      <b/>
      <sz val="12"/>
      <name val="Arial"/>
      <family val="2"/>
      <charset val="1"/>
    </font>
    <font>
      <sz val="12"/>
      <name val="Arial"/>
      <family val="2"/>
      <charset val="1"/>
    </font>
    <font>
      <b/>
      <sz val="10"/>
      <name val="Arial"/>
      <family val="2"/>
      <charset val="1"/>
    </font>
    <font>
      <sz val="10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Border="0" applyAlignment="0" applyProtection="0"/>
  </cellStyleXfs>
  <cellXfs count="12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/>
    <xf numFmtId="0" fontId="2" fillId="0" borderId="0" xfId="0" applyFont="1"/>
    <xf numFmtId="0" fontId="4" fillId="0" borderId="0" xfId="0" applyFont="1"/>
    <xf numFmtId="44" fontId="1" fillId="0" borderId="0" xfId="1" applyAlignment="1">
      <alignment horizontal="center"/>
    </xf>
    <xf numFmtId="44" fontId="1" fillId="0" borderId="0" xfId="1"/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44"/>
  <sheetViews>
    <sheetView tabSelected="1" zoomScaleNormal="100" workbookViewId="0">
      <pane xSplit="2" topLeftCell="C1" activePane="topRight" state="frozen"/>
      <selection pane="topRight" activeCell="A22" sqref="A22"/>
    </sheetView>
  </sheetViews>
  <sheetFormatPr baseColWidth="10" defaultColWidth="9.140625" defaultRowHeight="12.75"/>
  <cols>
    <col min="1" max="1" width="13.140625" bestFit="1" customWidth="1"/>
    <col min="2" max="2" width="37.85546875" customWidth="1"/>
    <col min="3" max="3" width="11" customWidth="1"/>
    <col min="4" max="4" width="9.140625" customWidth="1"/>
    <col min="5" max="6" width="19.28515625" customWidth="1"/>
    <col min="7" max="7" width="9.140625" customWidth="1"/>
    <col min="8" max="8" width="16.7109375" customWidth="1"/>
    <col min="9" max="9" width="9.140625" customWidth="1"/>
    <col min="10" max="10" width="16.85546875" customWidth="1"/>
    <col min="11" max="11" width="9.140625" customWidth="1"/>
    <col min="12" max="12" width="23.42578125" customWidth="1"/>
    <col min="13" max="13" width="9.140625" customWidth="1"/>
    <col min="14" max="14" width="11.28515625" customWidth="1"/>
    <col min="15" max="15" width="9.140625" customWidth="1"/>
    <col min="16" max="16" width="23.85546875" customWidth="1"/>
    <col min="17" max="17" width="9.140625" customWidth="1"/>
    <col min="18" max="18" width="19.140625" customWidth="1"/>
    <col min="19" max="19" width="9.140625" customWidth="1"/>
    <col min="20" max="20" width="25.42578125" customWidth="1"/>
    <col min="21" max="21" width="9.140625" customWidth="1"/>
    <col min="22" max="22" width="18.42578125" customWidth="1"/>
    <col min="23" max="23" width="11.5703125" style="11"/>
    <col min="24" max="1026" width="11.5703125"/>
  </cols>
  <sheetData>
    <row r="1" spans="1:23" ht="15.75">
      <c r="A1" t="s">
        <v>41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2</v>
      </c>
      <c r="H1" s="1" t="s">
        <v>5</v>
      </c>
      <c r="I1" s="1" t="s">
        <v>2</v>
      </c>
      <c r="J1" s="1" t="s">
        <v>6</v>
      </c>
      <c r="K1" s="1" t="s">
        <v>2</v>
      </c>
      <c r="L1" s="1" t="s">
        <v>7</v>
      </c>
      <c r="M1" s="1" t="s">
        <v>2</v>
      </c>
      <c r="N1" s="1" t="s">
        <v>8</v>
      </c>
      <c r="O1" s="1" t="s">
        <v>2</v>
      </c>
      <c r="P1" s="1" t="s">
        <v>9</v>
      </c>
      <c r="Q1" s="1" t="s">
        <v>2</v>
      </c>
      <c r="R1" s="1" t="s">
        <v>10</v>
      </c>
      <c r="S1" s="1" t="s">
        <v>2</v>
      </c>
      <c r="T1" s="1" t="s">
        <v>11</v>
      </c>
      <c r="U1" s="1" t="s">
        <v>2</v>
      </c>
      <c r="V1" s="1" t="s">
        <v>12</v>
      </c>
      <c r="W1" s="10" t="s">
        <v>13</v>
      </c>
    </row>
    <row r="2" spans="1:23" ht="15">
      <c r="A2" t="s">
        <v>42</v>
      </c>
      <c r="B2" s="2" t="s">
        <v>14</v>
      </c>
      <c r="C2" s="3">
        <v>54</v>
      </c>
      <c r="D2" s="4">
        <f>(C2*10)/MAX(C2:C19)</f>
        <v>7.397260273972603</v>
      </c>
      <c r="E2" s="3">
        <v>16</v>
      </c>
      <c r="F2" s="4">
        <f t="shared" ref="F2:F19" si="0">E2/C2</f>
        <v>0.29629629629629628</v>
      </c>
      <c r="G2" s="4">
        <f>(F2*5)/MAX(F2:F19)</f>
        <v>2.0202020202020203</v>
      </c>
      <c r="H2" s="4">
        <f t="shared" ref="H2:H18" si="1">F27+G27+H27</f>
        <v>221</v>
      </c>
      <c r="I2" s="4">
        <f t="shared" ref="I2:I19" si="2">(H2*5)/355</f>
        <v>3.112676056338028</v>
      </c>
      <c r="J2" s="3">
        <v>20</v>
      </c>
      <c r="K2" s="4">
        <f t="shared" ref="K2:K19" si="3">(J2*5)/80</f>
        <v>1.25</v>
      </c>
      <c r="L2" s="3">
        <v>2</v>
      </c>
      <c r="M2" s="4">
        <f t="shared" ref="M2:M19" si="4">(L2*5)/2</f>
        <v>5</v>
      </c>
      <c r="N2" s="3">
        <v>1</v>
      </c>
      <c r="O2" s="4">
        <f t="shared" ref="O2:O19" si="5">(N2*3)/4</f>
        <v>0.75</v>
      </c>
      <c r="P2" s="3">
        <v>2</v>
      </c>
      <c r="Q2" s="4">
        <f t="shared" ref="Q2:Q19" si="6">(P2*3)/2</f>
        <v>3</v>
      </c>
      <c r="R2" s="3">
        <v>0</v>
      </c>
      <c r="S2" s="4">
        <v>0</v>
      </c>
      <c r="T2" s="3">
        <v>1</v>
      </c>
      <c r="U2" s="4">
        <f t="shared" ref="U2:U19" si="7">(T2*2)/4</f>
        <v>0.5</v>
      </c>
      <c r="V2" s="5">
        <f t="shared" ref="V2:V19" si="8">U2+S2+Q2+O2+M2+K2+I2+G2+D2</f>
        <v>23.030138350512651</v>
      </c>
      <c r="W2" s="10">
        <f>V2*B28</f>
        <v>2426.7146588465912</v>
      </c>
    </row>
    <row r="3" spans="1:23" ht="15">
      <c r="A3" t="s">
        <v>42</v>
      </c>
      <c r="B3" s="2" t="s">
        <v>15</v>
      </c>
      <c r="C3" s="3">
        <v>51</v>
      </c>
      <c r="D3" s="4">
        <f>(C3*10)/MAX(C2:C19)</f>
        <v>6.9863013698630141</v>
      </c>
      <c r="E3" s="3">
        <v>20</v>
      </c>
      <c r="F3" s="4">
        <f t="shared" si="0"/>
        <v>0.39215686274509803</v>
      </c>
      <c r="G3" s="4">
        <f>(F3*5)/MAX(F2:F19)</f>
        <v>2.6737967914438503</v>
      </c>
      <c r="H3" s="4">
        <f t="shared" si="1"/>
        <v>202</v>
      </c>
      <c r="I3" s="4">
        <f t="shared" si="2"/>
        <v>2.8450704225352115</v>
      </c>
      <c r="J3" s="3">
        <v>47</v>
      </c>
      <c r="K3" s="4">
        <f t="shared" si="3"/>
        <v>2.9375</v>
      </c>
      <c r="L3" s="3">
        <v>0</v>
      </c>
      <c r="M3" s="4">
        <f t="shared" si="4"/>
        <v>0</v>
      </c>
      <c r="N3" s="3">
        <v>1</v>
      </c>
      <c r="O3" s="4">
        <f t="shared" si="5"/>
        <v>0.75</v>
      </c>
      <c r="P3" s="3">
        <v>1</v>
      </c>
      <c r="Q3" s="4">
        <f t="shared" si="6"/>
        <v>1.5</v>
      </c>
      <c r="R3" s="3">
        <v>0</v>
      </c>
      <c r="S3" s="4">
        <v>0</v>
      </c>
      <c r="T3" s="3">
        <v>2</v>
      </c>
      <c r="U3" s="4">
        <f t="shared" si="7"/>
        <v>1</v>
      </c>
      <c r="V3" s="5">
        <f t="shared" si="8"/>
        <v>18.692668583842078</v>
      </c>
      <c r="W3" s="10">
        <f>V3*B28</f>
        <v>1969.6700113119803</v>
      </c>
    </row>
    <row r="4" spans="1:23" ht="15">
      <c r="A4" t="s">
        <v>42</v>
      </c>
      <c r="B4" s="2" t="s">
        <v>16</v>
      </c>
      <c r="C4" s="3">
        <v>27</v>
      </c>
      <c r="D4" s="4">
        <f>(C4*10)/MAX(C2:C19)</f>
        <v>3.6986301369863015</v>
      </c>
      <c r="E4" s="3">
        <v>15</v>
      </c>
      <c r="F4" s="4">
        <f t="shared" si="0"/>
        <v>0.55555555555555558</v>
      </c>
      <c r="G4" s="4">
        <f>(F4*5)/MAX(F2:F19)</f>
        <v>3.7878787878787881</v>
      </c>
      <c r="H4" s="4">
        <f t="shared" si="1"/>
        <v>64</v>
      </c>
      <c r="I4" s="4">
        <f t="shared" si="2"/>
        <v>0.90140845070422537</v>
      </c>
      <c r="J4" s="3">
        <v>80</v>
      </c>
      <c r="K4" s="4">
        <f t="shared" si="3"/>
        <v>5</v>
      </c>
      <c r="L4" s="3">
        <v>2</v>
      </c>
      <c r="M4" s="4">
        <f t="shared" si="4"/>
        <v>5</v>
      </c>
      <c r="N4" s="3">
        <v>3</v>
      </c>
      <c r="O4" s="4">
        <f t="shared" si="5"/>
        <v>2.25</v>
      </c>
      <c r="P4" s="4">
        <v>0</v>
      </c>
      <c r="Q4" s="4">
        <f t="shared" si="6"/>
        <v>0</v>
      </c>
      <c r="R4" s="3">
        <v>0</v>
      </c>
      <c r="S4" s="4">
        <v>0</v>
      </c>
      <c r="T4" s="3">
        <v>0</v>
      </c>
      <c r="U4" s="4">
        <f t="shared" si="7"/>
        <v>0</v>
      </c>
      <c r="V4" s="5">
        <f t="shared" si="8"/>
        <v>20.637917375569316</v>
      </c>
      <c r="W4" s="10">
        <f>V4*B28</f>
        <v>2174.6433243742977</v>
      </c>
    </row>
    <row r="5" spans="1:23" ht="15">
      <c r="A5" t="s">
        <v>42</v>
      </c>
      <c r="B5" s="2" t="s">
        <v>17</v>
      </c>
      <c r="C5" s="3">
        <v>43</v>
      </c>
      <c r="D5" s="4">
        <f>(C5*10)/MAX(C2:C19)</f>
        <v>5.8904109589041092</v>
      </c>
      <c r="E5" s="3">
        <v>21</v>
      </c>
      <c r="F5" s="4">
        <f t="shared" si="0"/>
        <v>0.48837209302325579</v>
      </c>
      <c r="G5" s="4">
        <f>(F5*5)/MAX(F2:F19)</f>
        <v>3.3298097251585626</v>
      </c>
      <c r="H5" s="4">
        <f t="shared" si="1"/>
        <v>113</v>
      </c>
      <c r="I5" s="4">
        <f t="shared" si="2"/>
        <v>1.591549295774648</v>
      </c>
      <c r="J5" s="3">
        <v>0</v>
      </c>
      <c r="K5" s="4">
        <f t="shared" si="3"/>
        <v>0</v>
      </c>
      <c r="L5" s="3">
        <v>1</v>
      </c>
      <c r="M5" s="4">
        <f t="shared" si="4"/>
        <v>2.5</v>
      </c>
      <c r="N5" s="3">
        <v>1</v>
      </c>
      <c r="O5" s="4">
        <f t="shared" si="5"/>
        <v>0.75</v>
      </c>
      <c r="P5" s="4">
        <v>0</v>
      </c>
      <c r="Q5" s="4">
        <f t="shared" si="6"/>
        <v>0</v>
      </c>
      <c r="R5" s="3">
        <v>0</v>
      </c>
      <c r="S5" s="4">
        <v>0</v>
      </c>
      <c r="T5" s="3">
        <v>0</v>
      </c>
      <c r="U5" s="4">
        <f t="shared" si="7"/>
        <v>0</v>
      </c>
      <c r="V5" s="5">
        <f t="shared" si="8"/>
        <v>14.061769979837319</v>
      </c>
      <c r="W5" s="10">
        <f>V5*B28</f>
        <v>1481.7063979400957</v>
      </c>
    </row>
    <row r="6" spans="1:23" ht="15">
      <c r="A6" t="s">
        <v>42</v>
      </c>
      <c r="B6" s="2" t="s">
        <v>18</v>
      </c>
      <c r="C6" s="3">
        <v>73</v>
      </c>
      <c r="D6" s="4">
        <f>(C6*10)/MAX(C2:C19)</f>
        <v>10</v>
      </c>
      <c r="E6" s="3">
        <v>29</v>
      </c>
      <c r="F6" s="4">
        <f t="shared" si="0"/>
        <v>0.39726027397260272</v>
      </c>
      <c r="G6" s="4">
        <f t="shared" ref="G6:G19" si="9">(F6*5)/0.73333333</f>
        <v>2.7085927893977129</v>
      </c>
      <c r="H6" s="4">
        <f t="shared" si="1"/>
        <v>355</v>
      </c>
      <c r="I6" s="4">
        <f t="shared" si="2"/>
        <v>5</v>
      </c>
      <c r="J6" s="3">
        <v>52</v>
      </c>
      <c r="K6" s="4">
        <f t="shared" si="3"/>
        <v>3.25</v>
      </c>
      <c r="L6" s="3">
        <v>1</v>
      </c>
      <c r="M6" s="4">
        <f t="shared" si="4"/>
        <v>2.5</v>
      </c>
      <c r="N6" s="3">
        <v>1</v>
      </c>
      <c r="O6" s="4">
        <f t="shared" si="5"/>
        <v>0.75</v>
      </c>
      <c r="P6" s="3">
        <v>1</v>
      </c>
      <c r="Q6" s="4">
        <f t="shared" si="6"/>
        <v>1.5</v>
      </c>
      <c r="R6" s="3">
        <v>0</v>
      </c>
      <c r="S6" s="4">
        <v>0</v>
      </c>
      <c r="T6" s="3">
        <v>2</v>
      </c>
      <c r="U6" s="4">
        <f t="shared" si="7"/>
        <v>1</v>
      </c>
      <c r="V6" s="5">
        <f t="shared" si="8"/>
        <v>26.708592789397713</v>
      </c>
      <c r="W6" s="10">
        <f>V6*B28</f>
        <v>2814.3180319953672</v>
      </c>
    </row>
    <row r="7" spans="1:23" ht="15">
      <c r="A7" t="s">
        <v>42</v>
      </c>
      <c r="B7" s="2" t="s">
        <v>19</v>
      </c>
      <c r="C7" s="3">
        <v>26</v>
      </c>
      <c r="D7" s="4">
        <f>(C7*10)/MAX(C2:C19)</f>
        <v>3.5616438356164384</v>
      </c>
      <c r="E7" s="3">
        <v>13</v>
      </c>
      <c r="F7" s="4">
        <f t="shared" si="0"/>
        <v>0.5</v>
      </c>
      <c r="G7" s="4">
        <f t="shared" si="9"/>
        <v>3.4090909245867769</v>
      </c>
      <c r="H7" s="4">
        <f t="shared" si="1"/>
        <v>108</v>
      </c>
      <c r="I7" s="4">
        <f t="shared" si="2"/>
        <v>1.5211267605633803</v>
      </c>
      <c r="J7" s="3">
        <v>6</v>
      </c>
      <c r="K7" s="4">
        <f t="shared" si="3"/>
        <v>0.375</v>
      </c>
      <c r="L7" s="3">
        <v>1</v>
      </c>
      <c r="M7" s="4">
        <f t="shared" si="4"/>
        <v>2.5</v>
      </c>
      <c r="N7" s="3">
        <v>1</v>
      </c>
      <c r="O7" s="4">
        <f t="shared" si="5"/>
        <v>0.75</v>
      </c>
      <c r="P7" s="3">
        <v>1</v>
      </c>
      <c r="Q7" s="4">
        <f t="shared" si="6"/>
        <v>1.5</v>
      </c>
      <c r="R7" s="3">
        <v>0</v>
      </c>
      <c r="S7" s="4">
        <v>0</v>
      </c>
      <c r="T7" s="3">
        <v>0</v>
      </c>
      <c r="U7" s="4">
        <f t="shared" si="7"/>
        <v>0</v>
      </c>
      <c r="V7" s="5">
        <f t="shared" si="8"/>
        <v>13.616861520766596</v>
      </c>
      <c r="W7" s="10">
        <f>V7*B28</f>
        <v>1434.8258337402833</v>
      </c>
    </row>
    <row r="8" spans="1:23" ht="15">
      <c r="A8" t="s">
        <v>42</v>
      </c>
      <c r="B8" s="2" t="s">
        <v>20</v>
      </c>
      <c r="C8" s="3">
        <v>63</v>
      </c>
      <c r="D8" s="4">
        <f>(C8*10)/MAX(C2:C19)</f>
        <v>8.6301369863013697</v>
      </c>
      <c r="E8" s="3">
        <v>30</v>
      </c>
      <c r="F8" s="4">
        <f t="shared" si="0"/>
        <v>0.47619047619047616</v>
      </c>
      <c r="G8" s="4">
        <f t="shared" si="9"/>
        <v>3.2467532615112162</v>
      </c>
      <c r="H8" s="4">
        <f t="shared" si="1"/>
        <v>281</v>
      </c>
      <c r="I8" s="4">
        <f t="shared" si="2"/>
        <v>3.9577464788732395</v>
      </c>
      <c r="J8" s="3">
        <v>40</v>
      </c>
      <c r="K8" s="4">
        <f t="shared" si="3"/>
        <v>2.5</v>
      </c>
      <c r="L8" s="3">
        <v>2</v>
      </c>
      <c r="M8" s="4">
        <f t="shared" si="4"/>
        <v>5</v>
      </c>
      <c r="N8" s="3">
        <v>2</v>
      </c>
      <c r="O8" s="4">
        <f t="shared" si="5"/>
        <v>1.5</v>
      </c>
      <c r="P8" s="3">
        <v>2</v>
      </c>
      <c r="Q8" s="4">
        <f t="shared" si="6"/>
        <v>3</v>
      </c>
      <c r="R8" s="3">
        <v>0</v>
      </c>
      <c r="S8" s="4">
        <v>0</v>
      </c>
      <c r="T8" s="3">
        <v>4</v>
      </c>
      <c r="U8" s="4">
        <f t="shared" si="7"/>
        <v>2</v>
      </c>
      <c r="V8" s="5">
        <f t="shared" si="8"/>
        <v>29.834636726685826</v>
      </c>
      <c r="W8" s="10">
        <f>V8*B28</f>
        <v>3143.7132154440465</v>
      </c>
    </row>
    <row r="9" spans="1:23" ht="15">
      <c r="A9" t="s">
        <v>42</v>
      </c>
      <c r="B9" s="2" t="s">
        <v>21</v>
      </c>
      <c r="C9" s="3">
        <v>15</v>
      </c>
      <c r="D9" s="4">
        <f>(C9*10)/MAX(C2:C19)</f>
        <v>2.0547945205479454</v>
      </c>
      <c r="E9" s="3">
        <v>6</v>
      </c>
      <c r="F9" s="4">
        <f t="shared" si="0"/>
        <v>0.4</v>
      </c>
      <c r="G9" s="4">
        <f t="shared" si="9"/>
        <v>2.7272727396694214</v>
      </c>
      <c r="H9" s="4">
        <f t="shared" si="1"/>
        <v>45</v>
      </c>
      <c r="I9" s="4">
        <f t="shared" si="2"/>
        <v>0.63380281690140849</v>
      </c>
      <c r="J9" s="3">
        <v>0</v>
      </c>
      <c r="K9" s="4">
        <f t="shared" si="3"/>
        <v>0</v>
      </c>
      <c r="L9" s="3">
        <v>1</v>
      </c>
      <c r="M9" s="4">
        <f t="shared" si="4"/>
        <v>2.5</v>
      </c>
      <c r="N9" s="3">
        <v>1</v>
      </c>
      <c r="O9" s="4">
        <f t="shared" si="5"/>
        <v>0.75</v>
      </c>
      <c r="P9" s="4">
        <v>0</v>
      </c>
      <c r="Q9" s="4">
        <f t="shared" si="6"/>
        <v>0</v>
      </c>
      <c r="R9" s="3">
        <v>0</v>
      </c>
      <c r="S9" s="4">
        <v>0</v>
      </c>
      <c r="T9" s="3">
        <v>0</v>
      </c>
      <c r="U9" s="4">
        <f t="shared" si="7"/>
        <v>0</v>
      </c>
      <c r="V9" s="5">
        <f t="shared" si="8"/>
        <v>8.6658700771187753</v>
      </c>
      <c r="W9" s="10">
        <f>V9*B28</f>
        <v>913.13363505417476</v>
      </c>
    </row>
    <row r="10" spans="1:23" ht="15">
      <c r="A10" t="s">
        <v>42</v>
      </c>
      <c r="B10" s="2" t="s">
        <v>22</v>
      </c>
      <c r="C10" s="3">
        <v>22</v>
      </c>
      <c r="D10" s="4">
        <f>(C10*10)/MAX(C2:C19)</f>
        <v>3.0136986301369864</v>
      </c>
      <c r="E10" s="3">
        <v>3</v>
      </c>
      <c r="F10" s="4">
        <f t="shared" si="0"/>
        <v>0.13636363636363635</v>
      </c>
      <c r="G10" s="4">
        <f t="shared" si="9"/>
        <v>0.92975207034184815</v>
      </c>
      <c r="H10" s="4">
        <f t="shared" si="1"/>
        <v>65</v>
      </c>
      <c r="I10" s="4">
        <f t="shared" si="2"/>
        <v>0.91549295774647887</v>
      </c>
      <c r="J10" s="3">
        <v>0</v>
      </c>
      <c r="K10" s="4">
        <f t="shared" si="3"/>
        <v>0</v>
      </c>
      <c r="L10" s="3">
        <v>0</v>
      </c>
      <c r="M10" s="4">
        <f t="shared" si="4"/>
        <v>0</v>
      </c>
      <c r="N10" s="3">
        <v>2</v>
      </c>
      <c r="O10" s="4">
        <f t="shared" si="5"/>
        <v>1.5</v>
      </c>
      <c r="P10" s="3">
        <v>1</v>
      </c>
      <c r="Q10" s="4">
        <f t="shared" si="6"/>
        <v>1.5</v>
      </c>
      <c r="R10" s="3">
        <v>0</v>
      </c>
      <c r="S10" s="4">
        <v>0</v>
      </c>
      <c r="T10" s="3">
        <v>0</v>
      </c>
      <c r="U10" s="4">
        <f t="shared" si="7"/>
        <v>0</v>
      </c>
      <c r="V10" s="5">
        <f t="shared" si="8"/>
        <v>7.8589436582253143</v>
      </c>
      <c r="W10" s="10">
        <f>V10*B28</f>
        <v>828.10678286873144</v>
      </c>
    </row>
    <row r="11" spans="1:23" ht="15">
      <c r="A11" t="s">
        <v>42</v>
      </c>
      <c r="B11" s="2" t="s">
        <v>23</v>
      </c>
      <c r="C11" s="3">
        <v>24</v>
      </c>
      <c r="D11" s="4">
        <f>(C11*10)/MAX(C2:C19)</f>
        <v>3.2876712328767121</v>
      </c>
      <c r="E11" s="3">
        <v>12</v>
      </c>
      <c r="F11" s="4">
        <f t="shared" si="0"/>
        <v>0.5</v>
      </c>
      <c r="G11" s="4">
        <f t="shared" si="9"/>
        <v>3.4090909245867769</v>
      </c>
      <c r="H11" s="4">
        <f t="shared" si="1"/>
        <v>130</v>
      </c>
      <c r="I11" s="4">
        <f t="shared" si="2"/>
        <v>1.8309859154929577</v>
      </c>
      <c r="J11" s="3">
        <v>0</v>
      </c>
      <c r="K11" s="4">
        <f t="shared" si="3"/>
        <v>0</v>
      </c>
      <c r="L11" s="3">
        <v>1</v>
      </c>
      <c r="M11" s="4">
        <f t="shared" si="4"/>
        <v>2.5</v>
      </c>
      <c r="N11" s="3">
        <v>0</v>
      </c>
      <c r="O11" s="4">
        <f t="shared" si="5"/>
        <v>0</v>
      </c>
      <c r="P11" s="3">
        <v>1</v>
      </c>
      <c r="Q11" s="4">
        <f t="shared" si="6"/>
        <v>1.5</v>
      </c>
      <c r="R11" s="3">
        <v>0</v>
      </c>
      <c r="S11" s="4">
        <v>0</v>
      </c>
      <c r="T11" s="3">
        <v>0</v>
      </c>
      <c r="U11" s="4">
        <f t="shared" si="7"/>
        <v>0</v>
      </c>
      <c r="V11" s="5">
        <f t="shared" si="8"/>
        <v>12.527748072956445</v>
      </c>
      <c r="W11" s="10">
        <f>V11*B28</f>
        <v>1320.0645792170767</v>
      </c>
    </row>
    <row r="12" spans="1:23" ht="15">
      <c r="A12" t="s">
        <v>42</v>
      </c>
      <c r="B12" s="2" t="s">
        <v>24</v>
      </c>
      <c r="C12" s="3">
        <v>21</v>
      </c>
      <c r="D12" s="4">
        <f>(C12*10)/MAX(C2:C19)</f>
        <v>2.8767123287671232</v>
      </c>
      <c r="E12" s="3">
        <v>5</v>
      </c>
      <c r="F12" s="4">
        <f t="shared" si="0"/>
        <v>0.23809523809523808</v>
      </c>
      <c r="G12" s="4">
        <f t="shared" si="9"/>
        <v>1.6233766307556081</v>
      </c>
      <c r="H12" s="4">
        <f t="shared" si="1"/>
        <v>80</v>
      </c>
      <c r="I12" s="4">
        <f t="shared" si="2"/>
        <v>1.1267605633802817</v>
      </c>
      <c r="J12" s="3">
        <v>22</v>
      </c>
      <c r="K12" s="4">
        <f t="shared" si="3"/>
        <v>1.375</v>
      </c>
      <c r="L12" s="3">
        <v>0</v>
      </c>
      <c r="M12" s="4">
        <f t="shared" si="4"/>
        <v>0</v>
      </c>
      <c r="N12" s="3">
        <v>1</v>
      </c>
      <c r="O12" s="4">
        <f t="shared" si="5"/>
        <v>0.75</v>
      </c>
      <c r="P12" s="3">
        <v>1</v>
      </c>
      <c r="Q12" s="4">
        <f t="shared" si="6"/>
        <v>1.5</v>
      </c>
      <c r="R12" s="3">
        <v>0</v>
      </c>
      <c r="S12" s="4">
        <v>0</v>
      </c>
      <c r="T12" s="3">
        <v>0</v>
      </c>
      <c r="U12" s="4">
        <f t="shared" si="7"/>
        <v>0</v>
      </c>
      <c r="V12" s="5">
        <f t="shared" si="8"/>
        <v>9.2518495229030133</v>
      </c>
      <c r="W12" s="10">
        <f>V12*B28</f>
        <v>974.87902664604758</v>
      </c>
    </row>
    <row r="13" spans="1:23" ht="15">
      <c r="A13" t="s">
        <v>42</v>
      </c>
      <c r="B13" s="2" t="s">
        <v>25</v>
      </c>
      <c r="C13" s="3">
        <v>23</v>
      </c>
      <c r="D13" s="4">
        <f>(C13*10)/MAX(C2:C19)</f>
        <v>3.1506849315068495</v>
      </c>
      <c r="E13" s="3">
        <v>5</v>
      </c>
      <c r="F13" s="4">
        <f t="shared" si="0"/>
        <v>0.21739130434782608</v>
      </c>
      <c r="G13" s="4">
        <f t="shared" si="9"/>
        <v>1.4822134454725115</v>
      </c>
      <c r="H13" s="4">
        <f t="shared" si="1"/>
        <v>84</v>
      </c>
      <c r="I13" s="4">
        <f t="shared" si="2"/>
        <v>1.1830985915492958</v>
      </c>
      <c r="J13" s="3">
        <v>6</v>
      </c>
      <c r="K13" s="4">
        <f t="shared" si="3"/>
        <v>0.375</v>
      </c>
      <c r="L13" s="3">
        <v>0</v>
      </c>
      <c r="M13" s="4">
        <f t="shared" si="4"/>
        <v>0</v>
      </c>
      <c r="N13" s="3">
        <v>1</v>
      </c>
      <c r="O13" s="4">
        <f t="shared" si="5"/>
        <v>0.75</v>
      </c>
      <c r="P13" s="3">
        <v>1</v>
      </c>
      <c r="Q13" s="4">
        <f t="shared" si="6"/>
        <v>1.5</v>
      </c>
      <c r="R13" s="3">
        <v>0</v>
      </c>
      <c r="S13" s="4">
        <v>0</v>
      </c>
      <c r="T13" s="3">
        <v>0</v>
      </c>
      <c r="U13" s="4">
        <f t="shared" si="7"/>
        <v>0</v>
      </c>
      <c r="V13" s="5">
        <f t="shared" si="8"/>
        <v>8.4409969685286583</v>
      </c>
      <c r="W13" s="10">
        <f>V13*B28</f>
        <v>889.43847262438021</v>
      </c>
    </row>
    <row r="14" spans="1:23" ht="15">
      <c r="A14" t="s">
        <v>42</v>
      </c>
      <c r="B14" s="2" t="s">
        <v>26</v>
      </c>
      <c r="C14" s="3">
        <v>47</v>
      </c>
      <c r="D14" s="4">
        <f>(C14*10)/MAX(C2:C19)</f>
        <v>6.4383561643835616</v>
      </c>
      <c r="E14" s="3">
        <v>19</v>
      </c>
      <c r="F14" s="4">
        <f t="shared" si="0"/>
        <v>0.40425531914893614</v>
      </c>
      <c r="G14" s="4">
        <f t="shared" si="9"/>
        <v>2.7562862794531382</v>
      </c>
      <c r="H14" s="4">
        <f t="shared" si="1"/>
        <v>151</v>
      </c>
      <c r="I14" s="4">
        <f t="shared" si="2"/>
        <v>2.1267605633802815</v>
      </c>
      <c r="J14" s="3">
        <v>11</v>
      </c>
      <c r="K14" s="4">
        <f t="shared" si="3"/>
        <v>0.6875</v>
      </c>
      <c r="L14" s="3">
        <v>2</v>
      </c>
      <c r="M14" s="4">
        <f t="shared" si="4"/>
        <v>5</v>
      </c>
      <c r="N14" s="3">
        <v>1</v>
      </c>
      <c r="O14" s="4">
        <f t="shared" si="5"/>
        <v>0.75</v>
      </c>
      <c r="P14" s="3">
        <v>1</v>
      </c>
      <c r="Q14" s="4">
        <f t="shared" si="6"/>
        <v>1.5</v>
      </c>
      <c r="R14" s="3">
        <v>1</v>
      </c>
      <c r="S14" s="4">
        <v>3</v>
      </c>
      <c r="T14" s="3">
        <v>0</v>
      </c>
      <c r="U14" s="4">
        <f t="shared" si="7"/>
        <v>0</v>
      </c>
      <c r="V14" s="5">
        <f t="shared" si="8"/>
        <v>22.258903007216979</v>
      </c>
      <c r="W14" s="10">
        <f>V14*B28</f>
        <v>2345.4486202101134</v>
      </c>
    </row>
    <row r="15" spans="1:23" ht="15">
      <c r="A15" t="s">
        <v>42</v>
      </c>
      <c r="B15" s="2" t="s">
        <v>27</v>
      </c>
      <c r="C15" s="3">
        <v>24</v>
      </c>
      <c r="D15" s="4">
        <f>(C15*10)/MAX(C2:C19)</f>
        <v>3.2876712328767121</v>
      </c>
      <c r="E15" s="3">
        <v>6</v>
      </c>
      <c r="F15" s="4">
        <f t="shared" si="0"/>
        <v>0.25</v>
      </c>
      <c r="G15" s="4">
        <f t="shared" si="9"/>
        <v>1.7045454622933884</v>
      </c>
      <c r="H15" s="4">
        <f t="shared" si="1"/>
        <v>81</v>
      </c>
      <c r="I15" s="4">
        <f t="shared" si="2"/>
        <v>1.1408450704225352</v>
      </c>
      <c r="J15" s="3">
        <v>0</v>
      </c>
      <c r="K15" s="4">
        <f t="shared" si="3"/>
        <v>0</v>
      </c>
      <c r="L15" s="3">
        <v>2</v>
      </c>
      <c r="M15" s="4">
        <f t="shared" si="4"/>
        <v>5</v>
      </c>
      <c r="N15" s="3">
        <v>2</v>
      </c>
      <c r="O15" s="4">
        <f t="shared" si="5"/>
        <v>1.5</v>
      </c>
      <c r="P15" s="3">
        <v>1</v>
      </c>
      <c r="Q15" s="4">
        <f t="shared" si="6"/>
        <v>1.5</v>
      </c>
      <c r="R15" s="3">
        <v>0</v>
      </c>
      <c r="S15" s="4">
        <v>0</v>
      </c>
      <c r="T15" s="3">
        <v>0</v>
      </c>
      <c r="U15" s="4">
        <f t="shared" si="7"/>
        <v>0</v>
      </c>
      <c r="V15" s="5">
        <f t="shared" si="8"/>
        <v>14.133061765592636</v>
      </c>
      <c r="W15" s="10">
        <f>V15*B28</f>
        <v>1489.2185031178715</v>
      </c>
    </row>
    <row r="16" spans="1:23" ht="15">
      <c r="A16" t="s">
        <v>42</v>
      </c>
      <c r="B16" s="2" t="s">
        <v>28</v>
      </c>
      <c r="C16" s="3">
        <v>15</v>
      </c>
      <c r="D16" s="4">
        <f>(C16*10)/MAX(C2:C19)</f>
        <v>2.0547945205479454</v>
      </c>
      <c r="E16" s="3">
        <v>6</v>
      </c>
      <c r="F16" s="4">
        <f t="shared" si="0"/>
        <v>0.4</v>
      </c>
      <c r="G16" s="4">
        <f t="shared" si="9"/>
        <v>2.7272727396694214</v>
      </c>
      <c r="H16" s="4">
        <f t="shared" si="1"/>
        <v>4</v>
      </c>
      <c r="I16" s="4">
        <f t="shared" si="2"/>
        <v>5.6338028169014086E-2</v>
      </c>
      <c r="J16" s="3">
        <v>1</v>
      </c>
      <c r="K16" s="4">
        <f t="shared" si="3"/>
        <v>6.25E-2</v>
      </c>
      <c r="L16" s="3">
        <v>0</v>
      </c>
      <c r="M16" s="4">
        <f t="shared" si="4"/>
        <v>0</v>
      </c>
      <c r="N16" s="3">
        <v>1</v>
      </c>
      <c r="O16" s="4">
        <f t="shared" si="5"/>
        <v>0.75</v>
      </c>
      <c r="P16" s="3">
        <v>1</v>
      </c>
      <c r="Q16" s="4">
        <f t="shared" si="6"/>
        <v>1.5</v>
      </c>
      <c r="R16" s="3">
        <v>0</v>
      </c>
      <c r="S16" s="4">
        <v>0</v>
      </c>
      <c r="T16" s="3">
        <v>0</v>
      </c>
      <c r="U16" s="4">
        <f t="shared" si="7"/>
        <v>0</v>
      </c>
      <c r="V16" s="5">
        <f t="shared" si="8"/>
        <v>7.1509052883863813</v>
      </c>
      <c r="W16" s="10">
        <f>V16*B28</f>
        <v>753.49988885171251</v>
      </c>
    </row>
    <row r="17" spans="1:23" ht="15">
      <c r="A17" t="s">
        <v>42</v>
      </c>
      <c r="B17" s="2" t="s">
        <v>29</v>
      </c>
      <c r="C17" s="3">
        <v>54</v>
      </c>
      <c r="D17" s="4">
        <f>(C17*10)/MAX(C2:C19)</f>
        <v>7.397260273972603</v>
      </c>
      <c r="E17" s="3">
        <v>24</v>
      </c>
      <c r="F17" s="4">
        <f t="shared" si="0"/>
        <v>0.44444444444444442</v>
      </c>
      <c r="G17" s="4">
        <f t="shared" si="9"/>
        <v>3.0303030440771352</v>
      </c>
      <c r="H17" s="4">
        <f t="shared" si="1"/>
        <v>303</v>
      </c>
      <c r="I17" s="4">
        <f t="shared" si="2"/>
        <v>4.267605633802817</v>
      </c>
      <c r="J17" s="3">
        <v>36</v>
      </c>
      <c r="K17" s="4">
        <f t="shared" si="3"/>
        <v>2.25</v>
      </c>
      <c r="L17" s="3">
        <v>2</v>
      </c>
      <c r="M17" s="4">
        <f t="shared" si="4"/>
        <v>5</v>
      </c>
      <c r="N17" s="3">
        <v>4</v>
      </c>
      <c r="O17" s="4">
        <f t="shared" si="5"/>
        <v>3</v>
      </c>
      <c r="P17" s="3">
        <v>2</v>
      </c>
      <c r="Q17" s="4">
        <f t="shared" si="6"/>
        <v>3</v>
      </c>
      <c r="R17" s="3">
        <v>0</v>
      </c>
      <c r="S17" s="4">
        <v>0</v>
      </c>
      <c r="T17" s="3">
        <v>3</v>
      </c>
      <c r="U17" s="4">
        <f t="shared" si="7"/>
        <v>1.5</v>
      </c>
      <c r="V17" s="5">
        <f t="shared" si="8"/>
        <v>29.445168951852555</v>
      </c>
      <c r="W17" s="10">
        <f>V17*B28</f>
        <v>3102.6745059082341</v>
      </c>
    </row>
    <row r="18" spans="1:23" ht="15">
      <c r="A18" t="s">
        <v>42</v>
      </c>
      <c r="B18" s="2" t="s">
        <v>30</v>
      </c>
      <c r="C18" s="3">
        <v>21</v>
      </c>
      <c r="D18" s="4">
        <f>(C18*10)/MAX(C2:C19)</f>
        <v>2.8767123287671232</v>
      </c>
      <c r="E18" s="3">
        <v>8</v>
      </c>
      <c r="F18" s="4">
        <f t="shared" si="0"/>
        <v>0.38095238095238093</v>
      </c>
      <c r="G18" s="4">
        <f t="shared" si="9"/>
        <v>2.5974026092089728</v>
      </c>
      <c r="H18" s="4">
        <f t="shared" si="1"/>
        <v>50</v>
      </c>
      <c r="I18" s="4">
        <f t="shared" si="2"/>
        <v>0.70422535211267601</v>
      </c>
      <c r="J18" s="3">
        <v>0</v>
      </c>
      <c r="K18" s="4">
        <f t="shared" si="3"/>
        <v>0</v>
      </c>
      <c r="L18" s="3">
        <v>0</v>
      </c>
      <c r="M18" s="4">
        <f t="shared" si="4"/>
        <v>0</v>
      </c>
      <c r="N18" s="3">
        <v>1</v>
      </c>
      <c r="O18" s="4">
        <f t="shared" si="5"/>
        <v>0.75</v>
      </c>
      <c r="P18" s="3">
        <v>1</v>
      </c>
      <c r="Q18" s="4">
        <f t="shared" si="6"/>
        <v>1.5</v>
      </c>
      <c r="R18" s="3">
        <v>0</v>
      </c>
      <c r="S18" s="4">
        <v>0</v>
      </c>
      <c r="T18" s="3">
        <v>0</v>
      </c>
      <c r="U18" s="4">
        <f t="shared" si="7"/>
        <v>0</v>
      </c>
      <c r="V18" s="5">
        <f t="shared" si="8"/>
        <v>8.4283402900887729</v>
      </c>
      <c r="W18" s="10">
        <f>V18*B28</f>
        <v>888.10482249015536</v>
      </c>
    </row>
    <row r="19" spans="1:23" ht="15">
      <c r="A19" t="s">
        <v>42</v>
      </c>
      <c r="B19" s="2" t="s">
        <v>31</v>
      </c>
      <c r="C19" s="3">
        <v>15</v>
      </c>
      <c r="D19" s="4">
        <f>(C19*10)/MAX(C2:C19)</f>
        <v>2.0547945205479454</v>
      </c>
      <c r="E19" s="3">
        <v>11</v>
      </c>
      <c r="F19" s="4">
        <f t="shared" si="0"/>
        <v>0.73333333333333328</v>
      </c>
      <c r="G19" s="4">
        <f t="shared" si="9"/>
        <v>5.0000000227272725</v>
      </c>
      <c r="H19" s="4">
        <v>29</v>
      </c>
      <c r="I19" s="4">
        <f t="shared" si="2"/>
        <v>0.40845070422535212</v>
      </c>
      <c r="J19" s="3">
        <v>4</v>
      </c>
      <c r="K19" s="4">
        <f t="shared" si="3"/>
        <v>0.25</v>
      </c>
      <c r="L19" s="3">
        <v>0</v>
      </c>
      <c r="M19" s="4">
        <f t="shared" si="4"/>
        <v>0</v>
      </c>
      <c r="N19" s="3">
        <v>1</v>
      </c>
      <c r="O19" s="4">
        <f t="shared" si="5"/>
        <v>0.75</v>
      </c>
      <c r="P19" s="3">
        <v>1</v>
      </c>
      <c r="Q19" s="4">
        <f t="shared" si="6"/>
        <v>1.5</v>
      </c>
      <c r="R19" s="3">
        <v>0</v>
      </c>
      <c r="S19" s="4">
        <v>0</v>
      </c>
      <c r="T19" s="3">
        <v>0</v>
      </c>
      <c r="U19" s="4">
        <f t="shared" si="7"/>
        <v>0</v>
      </c>
      <c r="V19" s="5">
        <f t="shared" si="8"/>
        <v>9.9632452475005699</v>
      </c>
      <c r="W19" s="10">
        <f>V19*B28</f>
        <v>1049.8396893588383</v>
      </c>
    </row>
    <row r="20" spans="1:23"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10"/>
    </row>
    <row r="21" spans="1:23">
      <c r="W21" s="10"/>
    </row>
    <row r="22" spans="1:23" ht="15">
      <c r="A22" t="s">
        <v>40</v>
      </c>
      <c r="B22" s="2" t="s">
        <v>32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W22" s="10">
        <v>1500</v>
      </c>
    </row>
    <row r="23" spans="1:23" ht="15">
      <c r="A23" t="s">
        <v>40</v>
      </c>
      <c r="B23" s="2" t="s">
        <v>33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W23" s="10">
        <v>1500</v>
      </c>
    </row>
    <row r="26" spans="1:23">
      <c r="B26">
        <f>SUM(V2:V19)</f>
        <v>284.70761817698161</v>
      </c>
      <c r="C26" t="s">
        <v>34</v>
      </c>
    </row>
    <row r="27" spans="1:23">
      <c r="B27">
        <v>30000</v>
      </c>
      <c r="C27" t="s">
        <v>35</v>
      </c>
      <c r="F27" s="6">
        <v>59</v>
      </c>
      <c r="G27" s="6">
        <v>67</v>
      </c>
      <c r="H27" s="6">
        <v>95</v>
      </c>
    </row>
    <row r="28" spans="1:23">
      <c r="B28">
        <f>B27/B26</f>
        <v>105.3712583881448</v>
      </c>
      <c r="C28" t="s">
        <v>36</v>
      </c>
      <c r="F28" s="6">
        <v>42</v>
      </c>
      <c r="G28" s="6">
        <v>70</v>
      </c>
      <c r="H28" s="6">
        <v>90</v>
      </c>
    </row>
    <row r="29" spans="1:23">
      <c r="F29" s="6">
        <v>1</v>
      </c>
      <c r="G29" s="6">
        <v>10</v>
      </c>
      <c r="H29" s="6">
        <v>53</v>
      </c>
    </row>
    <row r="30" spans="1:23">
      <c r="F30" s="6">
        <v>11</v>
      </c>
      <c r="G30" s="6">
        <v>27</v>
      </c>
      <c r="H30" s="6">
        <v>75</v>
      </c>
    </row>
    <row r="31" spans="1:23">
      <c r="F31" s="6">
        <v>64</v>
      </c>
      <c r="G31" s="6">
        <v>115</v>
      </c>
      <c r="H31" s="6">
        <v>176</v>
      </c>
    </row>
    <row r="32" spans="1:23">
      <c r="F32" s="6">
        <v>32</v>
      </c>
      <c r="G32" s="6">
        <v>41</v>
      </c>
      <c r="H32" s="6">
        <v>35</v>
      </c>
    </row>
    <row r="33" spans="6:8">
      <c r="F33" s="6">
        <v>46</v>
      </c>
      <c r="G33" s="6">
        <v>114</v>
      </c>
      <c r="H33" s="6">
        <v>121</v>
      </c>
    </row>
    <row r="34" spans="6:8">
      <c r="F34" s="6">
        <v>11</v>
      </c>
      <c r="G34" s="6">
        <v>20</v>
      </c>
      <c r="H34" s="6">
        <v>14</v>
      </c>
    </row>
    <row r="35" spans="6:8">
      <c r="F35" s="6">
        <v>12</v>
      </c>
      <c r="G35" s="6">
        <v>13</v>
      </c>
      <c r="H35" s="6">
        <v>40</v>
      </c>
    </row>
    <row r="36" spans="6:8">
      <c r="F36" s="6">
        <v>34</v>
      </c>
      <c r="G36" s="6">
        <v>55</v>
      </c>
      <c r="H36" s="6">
        <v>41</v>
      </c>
    </row>
    <row r="37" spans="6:8">
      <c r="F37" s="6">
        <v>19</v>
      </c>
      <c r="G37" s="6">
        <v>29</v>
      </c>
      <c r="H37" s="6">
        <v>32</v>
      </c>
    </row>
    <row r="38" spans="6:8">
      <c r="F38" s="6">
        <v>17</v>
      </c>
      <c r="G38" s="6">
        <v>30</v>
      </c>
      <c r="H38" s="6">
        <v>37</v>
      </c>
    </row>
    <row r="39" spans="6:8">
      <c r="F39" s="6">
        <v>47</v>
      </c>
      <c r="G39" s="6">
        <v>62</v>
      </c>
      <c r="H39" s="6">
        <v>42</v>
      </c>
    </row>
    <row r="40" spans="6:8">
      <c r="F40" s="6">
        <v>21</v>
      </c>
      <c r="G40" s="6">
        <v>37</v>
      </c>
      <c r="H40" s="6">
        <v>23</v>
      </c>
    </row>
    <row r="41" spans="6:8">
      <c r="F41" s="6">
        <v>3</v>
      </c>
      <c r="G41" s="6">
        <v>1</v>
      </c>
      <c r="H41" s="7">
        <v>0</v>
      </c>
    </row>
    <row r="42" spans="6:8">
      <c r="F42" s="6">
        <v>80</v>
      </c>
      <c r="G42" s="6">
        <v>87</v>
      </c>
      <c r="H42" s="6">
        <v>136</v>
      </c>
    </row>
    <row r="43" spans="6:8">
      <c r="F43" s="6">
        <v>12</v>
      </c>
      <c r="G43" s="6">
        <v>16</v>
      </c>
      <c r="H43" s="6">
        <v>22</v>
      </c>
    </row>
    <row r="44" spans="6:8">
      <c r="F44">
        <v>8</v>
      </c>
      <c r="G44" s="6">
        <v>21</v>
      </c>
      <c r="H44">
        <v>0</v>
      </c>
    </row>
  </sheetData>
  <pageMargins left="0.78749999999999998" right="0.78749999999999998" top="1.0249999999999999" bottom="1.0249999999999999" header="0.78749999999999998" footer="0.78749999999999998"/>
  <pageSetup paperSize="9" orientation="portrait" useFirstPageNumber="1" horizontalDpi="300" verticalDpi="300"/>
  <headerFooter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Normal="100" workbookViewId="0">
      <selection activeCell="I21" sqref="I21"/>
    </sheetView>
  </sheetViews>
  <sheetFormatPr baseColWidth="10" defaultColWidth="9.140625" defaultRowHeight="12.75"/>
  <cols>
    <col min="1" max="1" width="37.85546875" customWidth="1"/>
    <col min="2" max="2" width="11.5703125"/>
    <col min="3" max="3" width="13.85546875" customWidth="1"/>
    <col min="4" max="4" width="15.7109375" style="11" customWidth="1"/>
    <col min="5" max="1025" width="11.5703125"/>
  </cols>
  <sheetData>
    <row r="1" spans="1:10" ht="15.75">
      <c r="A1" s="1" t="s">
        <v>0</v>
      </c>
      <c r="B1" s="1" t="s">
        <v>37</v>
      </c>
      <c r="C1" s="1" t="s">
        <v>2</v>
      </c>
      <c r="D1" s="10" t="s">
        <v>38</v>
      </c>
    </row>
    <row r="2" spans="1:10" ht="15.75">
      <c r="A2" s="8" t="s">
        <v>20</v>
      </c>
      <c r="B2" s="5" t="s">
        <v>39</v>
      </c>
      <c r="C2" s="9">
        <v>29.834636726685801</v>
      </c>
      <c r="D2" s="11">
        <v>3143.7132154440501</v>
      </c>
      <c r="J2" s="9"/>
    </row>
    <row r="3" spans="1:10" ht="15.75">
      <c r="A3" s="8" t="s">
        <v>29</v>
      </c>
      <c r="B3" s="5" t="s">
        <v>39</v>
      </c>
      <c r="C3" s="9">
        <v>29.445168951852601</v>
      </c>
      <c r="D3" s="11">
        <v>3102.67450590825</v>
      </c>
      <c r="J3" s="9"/>
    </row>
    <row r="4" spans="1:10" ht="15.75">
      <c r="A4" s="8" t="s">
        <v>18</v>
      </c>
      <c r="B4" s="5" t="s">
        <v>39</v>
      </c>
      <c r="C4" s="9">
        <v>26.708592789397699</v>
      </c>
      <c r="D4" s="11">
        <v>2814.3180319953699</v>
      </c>
      <c r="J4" s="9"/>
    </row>
    <row r="5" spans="1:10" ht="15.75">
      <c r="A5" s="8" t="s">
        <v>14</v>
      </c>
      <c r="B5" s="5" t="s">
        <v>39</v>
      </c>
      <c r="C5" s="9">
        <v>23.030138350512601</v>
      </c>
      <c r="D5" s="11">
        <v>2426.7146588465898</v>
      </c>
      <c r="J5" s="9"/>
    </row>
    <row r="6" spans="1:10" ht="15.75">
      <c r="A6" s="8" t="s">
        <v>26</v>
      </c>
      <c r="B6" s="5" t="s">
        <v>39</v>
      </c>
      <c r="C6" s="9">
        <v>22.258903007217</v>
      </c>
      <c r="D6" s="11">
        <v>2345.4486202101202</v>
      </c>
      <c r="J6" s="9"/>
    </row>
    <row r="7" spans="1:10" ht="15.75">
      <c r="A7" s="8" t="s">
        <v>16</v>
      </c>
      <c r="B7" s="5" t="s">
        <v>39</v>
      </c>
      <c r="C7" s="9">
        <v>20.637917375569302</v>
      </c>
      <c r="D7" s="11">
        <v>2174.6433243742999</v>
      </c>
      <c r="J7" s="9"/>
    </row>
    <row r="8" spans="1:10" ht="15.75">
      <c r="A8" s="8" t="s">
        <v>15</v>
      </c>
      <c r="B8" s="5" t="s">
        <v>39</v>
      </c>
      <c r="C8" s="9">
        <v>18.692668583842099</v>
      </c>
      <c r="D8" s="11">
        <v>1969.67001131199</v>
      </c>
      <c r="J8" s="9"/>
    </row>
    <row r="9" spans="1:10" ht="15.75">
      <c r="A9" s="8" t="s">
        <v>27</v>
      </c>
      <c r="B9" s="5" t="s">
        <v>39</v>
      </c>
      <c r="C9" s="9">
        <v>14.133061765592601</v>
      </c>
      <c r="D9" s="11">
        <v>1489.2185031178699</v>
      </c>
      <c r="J9" s="9"/>
    </row>
    <row r="10" spans="1:10" ht="15.75">
      <c r="A10" s="8" t="s">
        <v>17</v>
      </c>
      <c r="B10" s="5" t="s">
        <v>39</v>
      </c>
      <c r="C10" s="9">
        <v>14.061769979837299</v>
      </c>
      <c r="D10" s="11">
        <v>1481.7063979401</v>
      </c>
      <c r="J10" s="9"/>
    </row>
    <row r="11" spans="1:10" ht="15.75">
      <c r="A11" s="8" t="s">
        <v>19</v>
      </c>
      <c r="B11" s="5" t="s">
        <v>39</v>
      </c>
      <c r="C11" s="9">
        <v>13.6168615207666</v>
      </c>
      <c r="D11" s="11">
        <v>1434.8258337402899</v>
      </c>
      <c r="J11" s="9"/>
    </row>
    <row r="12" spans="1:10" ht="15.75">
      <c r="A12" s="8" t="s">
        <v>23</v>
      </c>
      <c r="B12" s="5" t="s">
        <v>39</v>
      </c>
      <c r="C12" s="9">
        <v>12.527748072956401</v>
      </c>
      <c r="D12" s="11">
        <v>1320.0645792170701</v>
      </c>
      <c r="J12" s="9"/>
    </row>
    <row r="13" spans="1:10" ht="15.75">
      <c r="A13" s="8" t="s">
        <v>31</v>
      </c>
      <c r="B13" s="5" t="s">
        <v>39</v>
      </c>
      <c r="C13" s="9">
        <v>9.9632452475005699</v>
      </c>
      <c r="D13" s="11">
        <v>1049.8396893588399</v>
      </c>
      <c r="J13" s="9"/>
    </row>
    <row r="14" spans="1:10" ht="15.75">
      <c r="A14" s="8" t="s">
        <v>24</v>
      </c>
      <c r="B14" s="5" t="s">
        <v>39</v>
      </c>
      <c r="C14" s="9">
        <v>9.2518495229030098</v>
      </c>
      <c r="D14" s="11">
        <v>974.87902664604906</v>
      </c>
      <c r="J14" s="9"/>
    </row>
    <row r="15" spans="1:10" ht="15.75">
      <c r="A15" s="8" t="s">
        <v>21</v>
      </c>
      <c r="B15" s="5" t="s">
        <v>39</v>
      </c>
      <c r="C15" s="9">
        <v>8.6658700771187807</v>
      </c>
      <c r="D15" s="11">
        <v>913.13363505417703</v>
      </c>
      <c r="J15" s="9"/>
    </row>
    <row r="16" spans="1:10" ht="15.75">
      <c r="A16" s="8" t="s">
        <v>25</v>
      </c>
      <c r="B16" s="5" t="s">
        <v>39</v>
      </c>
      <c r="C16" s="9">
        <v>8.4409969685286601</v>
      </c>
      <c r="D16" s="11">
        <v>889.43847262438203</v>
      </c>
      <c r="J16" s="9"/>
    </row>
    <row r="17" spans="1:10" ht="15.75">
      <c r="A17" s="8" t="s">
        <v>30</v>
      </c>
      <c r="B17" s="5" t="s">
        <v>39</v>
      </c>
      <c r="C17" s="9">
        <v>8.4283402900887694</v>
      </c>
      <c r="D17" s="11">
        <v>888.10482249015695</v>
      </c>
      <c r="J17" s="9"/>
    </row>
    <row r="18" spans="1:10" ht="15.75">
      <c r="A18" s="8" t="s">
        <v>22</v>
      </c>
      <c r="B18" s="5" t="s">
        <v>39</v>
      </c>
      <c r="C18" s="9">
        <v>7.8589436582253098</v>
      </c>
      <c r="D18" s="11">
        <v>828.10678286873303</v>
      </c>
      <c r="J18" s="9"/>
    </row>
    <row r="19" spans="1:10" ht="15.75">
      <c r="A19" s="8" t="s">
        <v>28</v>
      </c>
      <c r="B19" s="5" t="s">
        <v>39</v>
      </c>
      <c r="C19" s="9">
        <v>7.1509052883863804</v>
      </c>
      <c r="D19" s="11">
        <v>753.49988885171399</v>
      </c>
      <c r="J19" s="9"/>
    </row>
    <row r="20" spans="1:10">
      <c r="A20" s="9"/>
      <c r="B20" s="9"/>
      <c r="C20" s="9"/>
    </row>
    <row r="21" spans="1:10">
      <c r="A21" s="9"/>
      <c r="B21" s="9"/>
      <c r="C21" s="9"/>
    </row>
    <row r="22" spans="1:10" ht="15.75">
      <c r="A22" s="8" t="s">
        <v>32</v>
      </c>
      <c r="B22" s="5" t="s">
        <v>40</v>
      </c>
      <c r="C22" s="9"/>
      <c r="D22" s="10">
        <v>1500</v>
      </c>
    </row>
    <row r="23" spans="1:10" ht="15.75">
      <c r="A23" s="8" t="s">
        <v>33</v>
      </c>
      <c r="B23" s="5" t="s">
        <v>40</v>
      </c>
      <c r="C23" s="9"/>
      <c r="D23" s="10">
        <v>1500</v>
      </c>
    </row>
  </sheetData>
  <pageMargins left="0.78749999999999998" right="0.78749999999999998" top="1.0249999999999999" bottom="1.0249999999999999" header="0.78749999999999998" footer="0.78749999999999998"/>
  <pageSetup paperSize="9" firstPageNumber="0" orientation="portrait" horizontalDpi="300" verticalDpi="300"/>
  <headerFooter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21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Todas as puntuacións</vt:lpstr>
      <vt:lpstr>Resumen ordenado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Mónica Flores (FEGATRI)</cp:lastModifiedBy>
  <cp:revision>6</cp:revision>
  <dcterms:created xsi:type="dcterms:W3CDTF">2019-09-23T11:56:24Z</dcterms:created>
  <dcterms:modified xsi:type="dcterms:W3CDTF">2019-10-11T10:27:04Z</dcterms:modified>
  <dc:language>es-ES</dc:language>
</cp:coreProperties>
</file>